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FRE 2015 - 2020\Projektanträge\März 2016\"/>
    </mc:Choice>
  </mc:AlternateContent>
  <bookViews>
    <workbookView xWindow="0" yWindow="0" windowWidth="28800" windowHeight="13905" firstSheet="1" activeTab="1"/>
  </bookViews>
  <sheets>
    <sheet name="Anlage 2 - Investitionskosten" sheetId="2" state="hidden" r:id="rId1"/>
    <sheet name="Projektkalkulation" sheetId="4" r:id="rId2"/>
  </sheets>
  <definedNames>
    <definedName name="_xlnm._FilterDatabase" localSheetId="1" hidden="1">Projektkalkulation!$A$5:$K$17</definedName>
    <definedName name="_xlnm.Print_Area" localSheetId="1">Projektkalkulation!$A$1:$U$40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F16" i="4"/>
  <c r="J17" i="4"/>
  <c r="F10" i="4" l="1"/>
  <c r="F11" i="4"/>
  <c r="F12" i="4"/>
  <c r="F13" i="4"/>
  <c r="F14" i="4"/>
  <c r="F15" i="4"/>
  <c r="F17" i="4"/>
  <c r="F8" i="4"/>
  <c r="F9" i="4"/>
  <c r="D3" i="4"/>
  <c r="T17" i="4" l="1"/>
  <c r="M17" i="4"/>
  <c r="L17" i="4"/>
  <c r="T16" i="4"/>
  <c r="M16" i="4"/>
  <c r="L16" i="4"/>
  <c r="T15" i="4"/>
  <c r="M15" i="4"/>
  <c r="L15" i="4"/>
  <c r="T14" i="4"/>
  <c r="M14" i="4"/>
  <c r="T13" i="4"/>
  <c r="M13" i="4"/>
  <c r="L13" i="4"/>
  <c r="T12" i="4"/>
  <c r="M12" i="4"/>
  <c r="L12" i="4"/>
  <c r="T11" i="4"/>
  <c r="M11" i="4"/>
  <c r="L11" i="4"/>
  <c r="T10" i="4"/>
  <c r="M10" i="4"/>
  <c r="L10" i="4"/>
  <c r="T9" i="4"/>
  <c r="M9" i="4"/>
  <c r="L9" i="4"/>
  <c r="T8" i="4"/>
  <c r="M8" i="4"/>
  <c r="L8" i="4"/>
  <c r="T7" i="4"/>
  <c r="M7" i="4"/>
  <c r="L7" i="4"/>
  <c r="G11" i="4" l="1"/>
  <c r="J11" i="4" s="1"/>
  <c r="G10" i="4"/>
  <c r="G17" i="4"/>
  <c r="G13" i="4"/>
  <c r="J13" i="4" s="1"/>
  <c r="G16" i="4"/>
  <c r="G12" i="4"/>
  <c r="J12" i="4" s="1"/>
  <c r="G15" i="4"/>
  <c r="J15" i="4" s="1"/>
  <c r="G7" i="4"/>
  <c r="J7" i="4" s="1"/>
  <c r="G9" i="4"/>
  <c r="J9" i="4" s="1"/>
  <c r="S20" i="4" s="1"/>
  <c r="J10" i="4"/>
  <c r="G8" i="4"/>
  <c r="L14" i="4"/>
  <c r="G14" i="4" s="1"/>
  <c r="J14" i="4" s="1"/>
  <c r="J16" i="4"/>
  <c r="H26" i="2"/>
  <c r="G26" i="2"/>
  <c r="S38" i="4" l="1"/>
  <c r="J8" i="4"/>
  <c r="S19" i="4" s="1"/>
  <c r="J18" i="4" l="1"/>
  <c r="S24" i="4" s="1"/>
  <c r="S30" i="4" s="1"/>
  <c r="S32" i="4" s="1"/>
  <c r="S39" i="4" s="1"/>
  <c r="S36" i="4" s="1"/>
  <c r="S21" i="4"/>
  <c r="T38" i="4" l="1"/>
  <c r="U38" i="4" s="1"/>
  <c r="S37" i="4"/>
  <c r="T37" i="4" s="1"/>
  <c r="U37" i="4" s="1"/>
  <c r="T39" i="4" l="1"/>
</calcChain>
</file>

<file path=xl/sharedStrings.xml><?xml version="1.0" encoding="utf-8"?>
<sst xmlns="http://schemas.openxmlformats.org/spreadsheetml/2006/main" count="97" uniqueCount="81">
  <si>
    <t>Zeitraum</t>
  </si>
  <si>
    <t>Personal-</t>
  </si>
  <si>
    <t>von</t>
  </si>
  <si>
    <t>bis</t>
  </si>
  <si>
    <t>herkunft</t>
  </si>
  <si>
    <t>lfd. Nr.</t>
  </si>
  <si>
    <t>Art der Tätigkeit</t>
  </si>
  <si>
    <t xml:space="preserve"> (Kurzbeschreibung, detaillierte Darstellung in der Projektbeschreibung)</t>
  </si>
  <si>
    <t>Personalkosten/-ausgaben</t>
  </si>
  <si>
    <t>Kooperationspartner</t>
  </si>
  <si>
    <t>Hilfsberechnung</t>
  </si>
  <si>
    <t>Produktivstunden</t>
  </si>
  <si>
    <t>pro Monat</t>
  </si>
  <si>
    <t>Dauer der Beschäftigung im Projekt in Monaten</t>
  </si>
  <si>
    <t>Stellenanteil laut Arbeitsvertrag</t>
  </si>
  <si>
    <t>Beschäftigungsanteil im Projekt</t>
  </si>
  <si>
    <t>Bezogen auf eine Vollzeitstelle</t>
  </si>
  <si>
    <t>C 2</t>
  </si>
  <si>
    <t>C 3</t>
  </si>
  <si>
    <t>C 4</t>
  </si>
  <si>
    <t>W 1</t>
  </si>
  <si>
    <t>W 2</t>
  </si>
  <si>
    <t>W 3</t>
  </si>
  <si>
    <t>Gesamtkosten/-ausgaben</t>
  </si>
  <si>
    <t>Der Bereich wird nicht mit ausgedruckt</t>
  </si>
  <si>
    <t>Antragssteller</t>
  </si>
  <si>
    <t>Projektvorkalkulation Personalkosten/-ausgaben</t>
  </si>
  <si>
    <t>Produktiv-stunden*</t>
  </si>
  <si>
    <t>*Für eine Vollzeitkraft können 1.720 Stunden für die Dauer von 12 Monaten veranschlagt werden. In Anlehung an Artikel 68 Abs. 2 der Verordnung (EU) Nr. 1303/2013 bezieht sich der Ansatz auf zwölf Projektlaufzeit Monate und ist unabhängig vom Kalenderjahr zu betrachten.</t>
  </si>
  <si>
    <t>Name Mitarbeiter/Mitarbeiterin</t>
  </si>
  <si>
    <t>Kontroll- oder Personal-Nr.</t>
  </si>
  <si>
    <t>Kurzbeschreibung Verwendung</t>
  </si>
  <si>
    <t>Gegenstand/ Gerätebezeichnung</t>
  </si>
  <si>
    <t>Kosten/Ausgaben</t>
  </si>
  <si>
    <t>beim Zuwendungs-</t>
  </si>
  <si>
    <t>empfänger</t>
  </si>
  <si>
    <t>beim Kooperations-</t>
  </si>
  <si>
    <t>partner</t>
  </si>
  <si>
    <t>Tabelle 3: Auflistung Investitonskosten/-ausgaben</t>
  </si>
  <si>
    <t>Summen</t>
  </si>
  <si>
    <t>Software</t>
  </si>
  <si>
    <t>Hardware</t>
  </si>
  <si>
    <t>Aufbau eines Versuchsstands für die Durchführung von Analysen</t>
  </si>
  <si>
    <t>Software für die Durchführung der Analysen</t>
  </si>
  <si>
    <t>Festplatten</t>
  </si>
  <si>
    <t>Speicherung der Ergebnisse auf den Festplatten</t>
  </si>
  <si>
    <t>N.N.</t>
  </si>
  <si>
    <t>EFRE</t>
  </si>
  <si>
    <t>Land</t>
  </si>
  <si>
    <t>Eigenanteil</t>
  </si>
  <si>
    <t>Zuwendung</t>
  </si>
  <si>
    <t>Summe</t>
  </si>
  <si>
    <t>Status</t>
  </si>
  <si>
    <t>OK</t>
  </si>
  <si>
    <t>Investitionskosten</t>
  </si>
  <si>
    <t>in Prozent</t>
  </si>
  <si>
    <t>Personalkosten</t>
  </si>
  <si>
    <t>Pauschale</t>
  </si>
  <si>
    <t>Bauliche Infrastruktur/Einrichtung</t>
  </si>
  <si>
    <t>Finanzierungsplan</t>
  </si>
  <si>
    <t>Stundensatz</t>
  </si>
  <si>
    <t>Stichtag Antrag gestellt (Jahr):</t>
  </si>
  <si>
    <t xml:space="preserve">E 2 </t>
  </si>
  <si>
    <t xml:space="preserve">E 3 </t>
  </si>
  <si>
    <t xml:space="preserve">E 4 </t>
  </si>
  <si>
    <t xml:space="preserve">E 5 </t>
  </si>
  <si>
    <t xml:space="preserve">E 6 </t>
  </si>
  <si>
    <t xml:space="preserve">E 7 </t>
  </si>
  <si>
    <t xml:space="preserve">E 8 </t>
  </si>
  <si>
    <t xml:space="preserve">E 9 </t>
  </si>
  <si>
    <t xml:space="preserve">E 10 </t>
  </si>
  <si>
    <t xml:space="preserve">E 11 </t>
  </si>
  <si>
    <t xml:space="preserve">E 12 </t>
  </si>
  <si>
    <t xml:space="preserve">E 13 </t>
  </si>
  <si>
    <t xml:space="preserve">E 13 Ü </t>
  </si>
  <si>
    <t xml:space="preserve">E 14 </t>
  </si>
  <si>
    <t xml:space="preserve">E 15 </t>
  </si>
  <si>
    <t xml:space="preserve">E 15 Ü </t>
  </si>
  <si>
    <t xml:space="preserve">TV-L </t>
  </si>
  <si>
    <t>Projektleitung</t>
  </si>
  <si>
    <t>Antragssteller Kofi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</si>
</sst>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4" fontId="0" fillId="0" borderId="0" xfId="1" applyFont="1"/>
    <xf numFmtId="0" fontId="3" fillId="2" borderId="3" xfId="0" applyFon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3" xfId="0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10" xfId="0" applyFill="1" applyBorder="1"/>
    <xf numFmtId="0" fontId="0" fillId="0" borderId="19" xfId="0" applyBorder="1"/>
    <xf numFmtId="0" fontId="0" fillId="0" borderId="14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" xfId="0" applyBorder="1"/>
    <xf numFmtId="44" fontId="0" fillId="0" borderId="9" xfId="1" applyFont="1" applyBorder="1" applyProtection="1">
      <protection hidden="1"/>
    </xf>
    <xf numFmtId="14" fontId="0" fillId="3" borderId="14" xfId="0" applyNumberFormat="1" applyFill="1" applyBorder="1" applyAlignment="1" applyProtection="1">
      <alignment horizontal="center" vertical="center"/>
    </xf>
    <xf numFmtId="14" fontId="0" fillId="3" borderId="15" xfId="0" applyNumberFormat="1" applyFill="1" applyBorder="1" applyAlignment="1" applyProtection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9" xfId="0" applyFont="1" applyFill="1" applyBorder="1"/>
    <xf numFmtId="10" fontId="0" fillId="3" borderId="25" xfId="2" applyNumberFormat="1" applyFont="1" applyFill="1" applyBorder="1"/>
    <xf numFmtId="10" fontId="0" fillId="3" borderId="0" xfId="2" applyNumberFormat="1" applyFont="1" applyFill="1" applyBorder="1"/>
    <xf numFmtId="14" fontId="0" fillId="3" borderId="14" xfId="0" applyNumberFormat="1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14" fontId="0" fillId="3" borderId="14" xfId="0" applyNumberFormat="1" applyFill="1" applyBorder="1" applyAlignment="1" applyProtection="1">
      <alignment horizontal="center"/>
    </xf>
    <xf numFmtId="14" fontId="0" fillId="3" borderId="15" xfId="0" applyNumberFormat="1" applyFill="1" applyBorder="1" applyAlignment="1" applyProtection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2" fillId="2" borderId="3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44" fontId="0" fillId="0" borderId="11" xfId="1" applyFont="1" applyBorder="1"/>
    <xf numFmtId="0" fontId="0" fillId="0" borderId="18" xfId="0" applyBorder="1"/>
    <xf numFmtId="44" fontId="0" fillId="0" borderId="18" xfId="1" applyFont="1" applyBorder="1"/>
    <xf numFmtId="44" fontId="0" fillId="0" borderId="10" xfId="1" applyFont="1" applyBorder="1"/>
    <xf numFmtId="44" fontId="2" fillId="0" borderId="3" xfId="1" applyFont="1" applyBorder="1" applyProtection="1"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righ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2" fillId="0" borderId="0" xfId="0" applyNumberFormat="1" applyFont="1" applyBorder="1"/>
    <xf numFmtId="10" fontId="2" fillId="0" borderId="0" xfId="2" applyNumberFormat="1" applyFont="1" applyBorder="1" applyAlignment="1">
      <alignment horizontal="left"/>
    </xf>
    <xf numFmtId="0" fontId="7" fillId="0" borderId="0" xfId="0" applyFont="1" applyBorder="1" applyAlignment="1"/>
    <xf numFmtId="10" fontId="0" fillId="0" borderId="0" xfId="0" applyNumberFormat="1" applyBorder="1" applyAlignment="1" applyProtection="1">
      <alignment horizontal="center"/>
      <protection hidden="1"/>
    </xf>
    <xf numFmtId="0" fontId="0" fillId="0" borderId="24" xfId="0" applyBorder="1"/>
    <xf numFmtId="0" fontId="0" fillId="0" borderId="26" xfId="0" applyBorder="1"/>
    <xf numFmtId="0" fontId="0" fillId="0" borderId="25" xfId="0" applyBorder="1"/>
    <xf numFmtId="10" fontId="0" fillId="0" borderId="0" xfId="2" applyNumberFormat="1" applyFont="1" applyBorder="1" applyAlignment="1">
      <alignment horizontal="left"/>
    </xf>
    <xf numFmtId="44" fontId="0" fillId="3" borderId="0" xfId="0" applyNumberFormat="1" applyFill="1" applyBorder="1"/>
    <xf numFmtId="0" fontId="2" fillId="0" borderId="25" xfId="0" applyFont="1" applyBorder="1" applyAlignment="1">
      <alignment horizontal="right"/>
    </xf>
    <xf numFmtId="44" fontId="0" fillId="3" borderId="0" xfId="1" applyFont="1" applyFill="1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right"/>
    </xf>
    <xf numFmtId="0" fontId="2" fillId="0" borderId="27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2" fillId="5" borderId="25" xfId="0" applyFont="1" applyFill="1" applyBorder="1" applyAlignment="1">
      <alignment horizontal="right"/>
    </xf>
    <xf numFmtId="44" fontId="2" fillId="5" borderId="0" xfId="0" applyNumberFormat="1" applyFont="1" applyFill="1" applyBorder="1"/>
    <xf numFmtId="10" fontId="2" fillId="5" borderId="0" xfId="0" applyNumberFormat="1" applyFont="1" applyFill="1" applyBorder="1"/>
    <xf numFmtId="0" fontId="0" fillId="5" borderId="26" xfId="0" applyFill="1" applyBorder="1" applyAlignment="1">
      <alignment horizontal="center"/>
    </xf>
    <xf numFmtId="0" fontId="0" fillId="5" borderId="25" xfId="0" applyFill="1" applyBorder="1"/>
    <xf numFmtId="0" fontId="0" fillId="5" borderId="0" xfId="0" applyFill="1" applyBorder="1"/>
    <xf numFmtId="0" fontId="0" fillId="5" borderId="26" xfId="0" applyFill="1" applyBorder="1"/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0" fillId="0" borderId="0" xfId="0" applyNumberForma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2" fillId="0" borderId="0" xfId="1" applyFont="1" applyBorder="1" applyProtection="1">
      <protection hidden="1"/>
    </xf>
    <xf numFmtId="10" fontId="0" fillId="0" borderId="0" xfId="0" applyNumberFormat="1" applyBorder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44" fontId="2" fillId="0" borderId="28" xfId="0" applyNumberFormat="1" applyFont="1" applyBorder="1" applyProtection="1">
      <protection hidden="1"/>
    </xf>
    <xf numFmtId="10" fontId="2" fillId="0" borderId="28" xfId="0" applyNumberFormat="1" applyFont="1" applyBorder="1" applyProtection="1">
      <protection hidden="1"/>
    </xf>
    <xf numFmtId="0" fontId="0" fillId="0" borderId="29" xfId="0" applyBorder="1" applyProtection="1">
      <protection hidden="1"/>
    </xf>
    <xf numFmtId="44" fontId="0" fillId="3" borderId="15" xfId="0" applyNumberFormat="1" applyFill="1" applyBorder="1" applyAlignment="1">
      <alignment horizontal="center"/>
    </xf>
    <xf numFmtId="165" fontId="0" fillId="0" borderId="18" xfId="0" applyNumberFormat="1" applyBorder="1" applyProtection="1">
      <protection hidden="1"/>
    </xf>
    <xf numFmtId="165" fontId="0" fillId="0" borderId="10" xfId="0" applyNumberFormat="1" applyBorder="1" applyProtection="1">
      <protection hidden="1"/>
    </xf>
    <xf numFmtId="0" fontId="6" fillId="0" borderId="0" xfId="0" applyFont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164" fontId="0" fillId="3" borderId="10" xfId="0" applyNumberFormat="1" applyFill="1" applyBorder="1"/>
    <xf numFmtId="44" fontId="0" fillId="0" borderId="11" xfId="1" applyFont="1" applyBorder="1" applyProtection="1">
      <protection hidden="1"/>
    </xf>
    <xf numFmtId="0" fontId="0" fillId="0" borderId="0" xfId="1" applyNumberFormat="1" applyFont="1"/>
    <xf numFmtId="0" fontId="0" fillId="3" borderId="32" xfId="0" applyFill="1" applyBorder="1" applyAlignment="1">
      <alignment horizontal="left"/>
    </xf>
    <xf numFmtId="44" fontId="0" fillId="0" borderId="18" xfId="1" applyNumberFormat="1" applyFont="1" applyFill="1" applyBorder="1" applyAlignment="1" applyProtection="1">
      <alignment horizontal="center"/>
      <protection hidden="1"/>
    </xf>
    <xf numFmtId="44" fontId="0" fillId="0" borderId="10" xfId="1" applyNumberFormat="1" applyFont="1" applyFill="1" applyBorder="1" applyAlignment="1" applyProtection="1">
      <alignment horizontal="center"/>
      <protection hidden="1"/>
    </xf>
    <xf numFmtId="44" fontId="0" fillId="0" borderId="11" xfId="1" applyNumberFormat="1" applyFont="1" applyFill="1" applyBorder="1" applyAlignment="1" applyProtection="1">
      <alignment horizontal="center"/>
      <protection hidden="1"/>
    </xf>
    <xf numFmtId="164" fontId="0" fillId="3" borderId="10" xfId="0" applyNumberFormat="1" applyFill="1" applyBorder="1" applyProtection="1"/>
    <xf numFmtId="0" fontId="0" fillId="0" borderId="4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indent="2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hidden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B9" sqref="B9"/>
    </sheetView>
  </sheetViews>
  <sheetFormatPr baseColWidth="10" defaultRowHeight="15" x14ac:dyDescent="0.25"/>
  <cols>
    <col min="1" max="1" width="3.85546875" customWidth="1"/>
    <col min="2" max="2" width="30.85546875" bestFit="1" customWidth="1"/>
    <col min="3" max="6" width="15.7109375" customWidth="1"/>
    <col min="7" max="7" width="17.85546875" customWidth="1"/>
    <col min="8" max="8" width="18.7109375" bestFit="1" customWidth="1"/>
  </cols>
  <sheetData>
    <row r="1" spans="1:8" ht="18.75" x14ac:dyDescent="0.3">
      <c r="A1" s="119" t="s">
        <v>38</v>
      </c>
      <c r="B1" s="119"/>
      <c r="C1" s="119"/>
      <c r="D1" s="119"/>
      <c r="E1" s="119"/>
      <c r="F1" s="119"/>
      <c r="G1" s="119"/>
      <c r="H1" s="119"/>
    </row>
    <row r="3" spans="1:8" ht="15" customHeight="1" x14ac:dyDescent="0.25">
      <c r="A3" s="104" t="s">
        <v>5</v>
      </c>
      <c r="B3" s="107" t="s">
        <v>32</v>
      </c>
      <c r="C3" s="110" t="s">
        <v>31</v>
      </c>
      <c r="D3" s="111"/>
      <c r="E3" s="111"/>
      <c r="F3" s="112"/>
      <c r="G3" s="14" t="s">
        <v>33</v>
      </c>
      <c r="H3" s="15" t="s">
        <v>33</v>
      </c>
    </row>
    <row r="4" spans="1:8" x14ac:dyDescent="0.25">
      <c r="A4" s="105"/>
      <c r="B4" s="108"/>
      <c r="C4" s="113"/>
      <c r="D4" s="114"/>
      <c r="E4" s="114"/>
      <c r="F4" s="115"/>
      <c r="G4" s="42" t="s">
        <v>34</v>
      </c>
      <c r="H4" s="40" t="s">
        <v>36</v>
      </c>
    </row>
    <row r="5" spans="1:8" x14ac:dyDescent="0.25">
      <c r="A5" s="106"/>
      <c r="B5" s="109"/>
      <c r="C5" s="116"/>
      <c r="D5" s="117"/>
      <c r="E5" s="117"/>
      <c r="F5" s="118"/>
      <c r="G5" s="13" t="s">
        <v>35</v>
      </c>
      <c r="H5" s="41" t="s">
        <v>37</v>
      </c>
    </row>
    <row r="6" spans="1:8" x14ac:dyDescent="0.25">
      <c r="A6" s="39">
        <v>1</v>
      </c>
      <c r="B6" s="44" t="s">
        <v>41</v>
      </c>
      <c r="C6" s="120" t="s">
        <v>42</v>
      </c>
      <c r="D6" s="121"/>
      <c r="E6" s="121"/>
      <c r="F6" s="122"/>
      <c r="G6" s="45">
        <v>5000</v>
      </c>
      <c r="H6" s="45"/>
    </row>
    <row r="7" spans="1:8" x14ac:dyDescent="0.25">
      <c r="A7" s="37">
        <v>2</v>
      </c>
      <c r="B7" s="37" t="s">
        <v>40</v>
      </c>
      <c r="C7" s="101" t="s">
        <v>43</v>
      </c>
      <c r="D7" s="102"/>
      <c r="E7" s="102"/>
      <c r="F7" s="103"/>
      <c r="G7" s="46">
        <v>2500</v>
      </c>
      <c r="H7" s="46"/>
    </row>
    <row r="8" spans="1:8" x14ac:dyDescent="0.25">
      <c r="A8" s="37">
        <v>3</v>
      </c>
      <c r="B8" s="37" t="s">
        <v>44</v>
      </c>
      <c r="C8" s="101" t="s">
        <v>45</v>
      </c>
      <c r="D8" s="102"/>
      <c r="E8" s="102"/>
      <c r="F8" s="103"/>
      <c r="G8" s="46">
        <v>500</v>
      </c>
      <c r="H8" s="46"/>
    </row>
    <row r="9" spans="1:8" x14ac:dyDescent="0.25">
      <c r="A9" s="37">
        <v>4</v>
      </c>
      <c r="B9" s="37"/>
      <c r="C9" s="101"/>
      <c r="D9" s="102"/>
      <c r="E9" s="102"/>
      <c r="F9" s="103"/>
      <c r="G9" s="46"/>
      <c r="H9" s="46"/>
    </row>
    <row r="10" spans="1:8" x14ac:dyDescent="0.25">
      <c r="A10" s="37">
        <v>5</v>
      </c>
      <c r="B10" s="37"/>
      <c r="C10" s="101"/>
      <c r="D10" s="102"/>
      <c r="E10" s="102"/>
      <c r="F10" s="103"/>
      <c r="G10" s="46"/>
      <c r="H10" s="46"/>
    </row>
    <row r="11" spans="1:8" x14ac:dyDescent="0.25">
      <c r="A11" s="37">
        <v>6</v>
      </c>
      <c r="B11" s="37"/>
      <c r="C11" s="101"/>
      <c r="D11" s="102"/>
      <c r="E11" s="102"/>
      <c r="F11" s="103"/>
      <c r="G11" s="46"/>
      <c r="H11" s="46"/>
    </row>
    <row r="12" spans="1:8" x14ac:dyDescent="0.25">
      <c r="A12" s="37">
        <v>7</v>
      </c>
      <c r="B12" s="37"/>
      <c r="C12" s="101"/>
      <c r="D12" s="102"/>
      <c r="E12" s="102"/>
      <c r="F12" s="103"/>
      <c r="G12" s="46"/>
      <c r="H12" s="46"/>
    </row>
    <row r="13" spans="1:8" x14ac:dyDescent="0.25">
      <c r="A13" s="37">
        <v>8</v>
      </c>
      <c r="B13" s="37"/>
      <c r="C13" s="101"/>
      <c r="D13" s="102"/>
      <c r="E13" s="102"/>
      <c r="F13" s="103"/>
      <c r="G13" s="46"/>
      <c r="H13" s="46"/>
    </row>
    <row r="14" spans="1:8" x14ac:dyDescent="0.25">
      <c r="A14" s="37">
        <v>9</v>
      </c>
      <c r="B14" s="37"/>
      <c r="C14" s="101"/>
      <c r="D14" s="102"/>
      <c r="E14" s="102"/>
      <c r="F14" s="103"/>
      <c r="G14" s="46"/>
      <c r="H14" s="46"/>
    </row>
    <row r="15" spans="1:8" x14ac:dyDescent="0.25">
      <c r="A15" s="37">
        <v>10</v>
      </c>
      <c r="B15" s="37"/>
      <c r="C15" s="101"/>
      <c r="D15" s="102"/>
      <c r="E15" s="102"/>
      <c r="F15" s="103"/>
      <c r="G15" s="46"/>
      <c r="H15" s="46"/>
    </row>
    <row r="16" spans="1:8" x14ac:dyDescent="0.25">
      <c r="A16" s="37">
        <v>11</v>
      </c>
      <c r="B16" s="37"/>
      <c r="C16" s="101"/>
      <c r="D16" s="102"/>
      <c r="E16" s="102"/>
      <c r="F16" s="103"/>
      <c r="G16" s="46"/>
      <c r="H16" s="46"/>
    </row>
    <row r="17" spans="1:8" x14ac:dyDescent="0.25">
      <c r="A17" s="37">
        <v>12</v>
      </c>
      <c r="B17" s="37"/>
      <c r="C17" s="101"/>
      <c r="D17" s="102"/>
      <c r="E17" s="102"/>
      <c r="F17" s="103"/>
      <c r="G17" s="46"/>
      <c r="H17" s="46"/>
    </row>
    <row r="18" spans="1:8" x14ac:dyDescent="0.25">
      <c r="A18" s="37">
        <v>13</v>
      </c>
      <c r="B18" s="37"/>
      <c r="C18" s="101"/>
      <c r="D18" s="102"/>
      <c r="E18" s="102"/>
      <c r="F18" s="103"/>
      <c r="G18" s="46"/>
      <c r="H18" s="46"/>
    </row>
    <row r="19" spans="1:8" x14ac:dyDescent="0.25">
      <c r="A19" s="37">
        <v>14</v>
      </c>
      <c r="B19" s="37"/>
      <c r="C19" s="101"/>
      <c r="D19" s="102"/>
      <c r="E19" s="102"/>
      <c r="F19" s="103"/>
      <c r="G19" s="46"/>
      <c r="H19" s="46"/>
    </row>
    <row r="20" spans="1:8" x14ac:dyDescent="0.25">
      <c r="A20" s="37">
        <v>15</v>
      </c>
      <c r="B20" s="37"/>
      <c r="C20" s="101"/>
      <c r="D20" s="102"/>
      <c r="E20" s="102"/>
      <c r="F20" s="103"/>
      <c r="G20" s="46"/>
      <c r="H20" s="46"/>
    </row>
    <row r="21" spans="1:8" x14ac:dyDescent="0.25">
      <c r="A21" s="37">
        <v>16</v>
      </c>
      <c r="B21" s="37"/>
      <c r="C21" s="101"/>
      <c r="D21" s="102"/>
      <c r="E21" s="102"/>
      <c r="F21" s="103"/>
      <c r="G21" s="46"/>
      <c r="H21" s="46"/>
    </row>
    <row r="22" spans="1:8" x14ac:dyDescent="0.25">
      <c r="A22" s="37">
        <v>17</v>
      </c>
      <c r="B22" s="37"/>
      <c r="C22" s="101"/>
      <c r="D22" s="102"/>
      <c r="E22" s="102"/>
      <c r="F22" s="103"/>
      <c r="G22" s="46"/>
      <c r="H22" s="46"/>
    </row>
    <row r="23" spans="1:8" x14ac:dyDescent="0.25">
      <c r="A23" s="37">
        <v>18</v>
      </c>
      <c r="B23" s="37"/>
      <c r="C23" s="101"/>
      <c r="D23" s="102"/>
      <c r="E23" s="102"/>
      <c r="F23" s="103"/>
      <c r="G23" s="46"/>
      <c r="H23" s="46"/>
    </row>
    <row r="24" spans="1:8" x14ac:dyDescent="0.25">
      <c r="A24" s="37">
        <v>19</v>
      </c>
      <c r="B24" s="37"/>
      <c r="C24" s="101"/>
      <c r="D24" s="102"/>
      <c r="E24" s="102"/>
      <c r="F24" s="103"/>
      <c r="G24" s="46"/>
      <c r="H24" s="46"/>
    </row>
    <row r="25" spans="1:8" x14ac:dyDescent="0.25">
      <c r="A25" s="38">
        <v>20</v>
      </c>
      <c r="B25" s="38"/>
      <c r="C25" s="123"/>
      <c r="D25" s="124"/>
      <c r="E25" s="124"/>
      <c r="F25" s="125"/>
      <c r="G25" s="43"/>
      <c r="H25" s="43"/>
    </row>
    <row r="26" spans="1:8" x14ac:dyDescent="0.25">
      <c r="A26" s="129"/>
      <c r="B26" s="130"/>
      <c r="C26" s="126" t="s">
        <v>39</v>
      </c>
      <c r="D26" s="127"/>
      <c r="E26" s="127"/>
      <c r="F26" s="128"/>
      <c r="G26" s="47">
        <f>SUM(G6:G25)</f>
        <v>8000</v>
      </c>
      <c r="H26" s="47">
        <f>SUM(H6:H25)</f>
        <v>0</v>
      </c>
    </row>
  </sheetData>
  <mergeCells count="26">
    <mergeCell ref="C23:F23"/>
    <mergeCell ref="C24:F24"/>
    <mergeCell ref="C25:F25"/>
    <mergeCell ref="C26:F26"/>
    <mergeCell ref="A26:B26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3:A5"/>
    <mergeCell ref="B3:B5"/>
    <mergeCell ref="C3:F5"/>
    <mergeCell ref="A1:H1"/>
    <mergeCell ref="C6:F6"/>
    <mergeCell ref="C7:F7"/>
    <mergeCell ref="C8:F8"/>
    <mergeCell ref="C9:F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4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>
      <selection activeCell="H26" sqref="H26"/>
    </sheetView>
  </sheetViews>
  <sheetFormatPr baseColWidth="10" defaultRowHeight="15" x14ac:dyDescent="0.25"/>
  <cols>
    <col min="1" max="1" width="3.85546875" customWidth="1"/>
    <col min="2" max="2" width="27.28515625" customWidth="1"/>
    <col min="3" max="3" width="24.5703125" customWidth="1"/>
    <col min="4" max="4" width="14.85546875" customWidth="1"/>
    <col min="5" max="5" width="6.5703125" bestFit="1" customWidth="1"/>
    <col min="6" max="6" width="11.85546875" bestFit="1" customWidth="1"/>
    <col min="7" max="7" width="13" customWidth="1"/>
    <col min="10" max="10" width="15.28515625" customWidth="1"/>
    <col min="11" max="11" width="17.28515625" bestFit="1" customWidth="1"/>
    <col min="12" max="12" width="22.85546875" hidden="1" customWidth="1"/>
    <col min="13" max="16" width="17" hidden="1" customWidth="1"/>
    <col min="17" max="17" width="1.28515625" customWidth="1"/>
    <col min="18" max="18" width="31.5703125" bestFit="1" customWidth="1"/>
    <col min="19" max="19" width="19.42578125" customWidth="1"/>
    <col min="20" max="20" width="17" customWidth="1"/>
    <col min="21" max="21" width="24.7109375" customWidth="1"/>
    <col min="22" max="22" width="19.5703125" bestFit="1" customWidth="1"/>
  </cols>
  <sheetData>
    <row r="1" spans="1:21" ht="18.75" x14ac:dyDescent="0.3">
      <c r="A1" s="119" t="s">
        <v>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1" ht="12" customHeigh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21" ht="15" customHeight="1" thickBot="1" x14ac:dyDescent="0.35">
      <c r="A3" s="149" t="s">
        <v>61</v>
      </c>
      <c r="B3" s="149"/>
      <c r="C3" s="90">
        <v>2016</v>
      </c>
      <c r="D3" s="152">
        <f>VLOOKUP($C$3,$N$44:$O$47,2,FALSE)</f>
        <v>3</v>
      </c>
      <c r="E3" s="90"/>
      <c r="F3" s="90"/>
      <c r="G3" s="90"/>
      <c r="H3" s="90"/>
      <c r="I3" s="90"/>
      <c r="J3" s="90"/>
      <c r="K3" s="90"/>
    </row>
    <row r="4" spans="1:21" ht="15.75" thickTop="1" x14ac:dyDescent="0.25">
      <c r="L4" s="1" t="s">
        <v>10</v>
      </c>
      <c r="R4" s="137" t="s">
        <v>10</v>
      </c>
      <c r="S4" s="138"/>
      <c r="T4" s="138"/>
      <c r="U4" s="57"/>
    </row>
    <row r="5" spans="1:21" ht="18" customHeight="1" x14ac:dyDescent="0.25">
      <c r="A5" s="139" t="s">
        <v>5</v>
      </c>
      <c r="B5" s="48" t="s">
        <v>6</v>
      </c>
      <c r="C5" s="139" t="s">
        <v>29</v>
      </c>
      <c r="D5" s="139" t="s">
        <v>30</v>
      </c>
      <c r="E5" s="139" t="s">
        <v>78</v>
      </c>
      <c r="F5" s="147" t="s">
        <v>60</v>
      </c>
      <c r="G5" s="142" t="s">
        <v>27</v>
      </c>
      <c r="H5" s="144" t="s">
        <v>0</v>
      </c>
      <c r="I5" s="145"/>
      <c r="J5" s="139" t="s">
        <v>8</v>
      </c>
      <c r="K5" s="18" t="s">
        <v>1</v>
      </c>
      <c r="L5" s="146" t="s">
        <v>13</v>
      </c>
      <c r="M5" s="1" t="s">
        <v>11</v>
      </c>
      <c r="N5" s="1"/>
      <c r="O5" s="1"/>
      <c r="P5" s="1"/>
      <c r="Q5" s="1"/>
      <c r="R5" s="150" t="s">
        <v>14</v>
      </c>
      <c r="S5" s="151" t="s">
        <v>15</v>
      </c>
      <c r="T5" s="151" t="s">
        <v>16</v>
      </c>
      <c r="U5" s="58"/>
    </row>
    <row r="6" spans="1:21" ht="18" customHeight="1" x14ac:dyDescent="0.25">
      <c r="A6" s="140"/>
      <c r="B6" s="4" t="s">
        <v>7</v>
      </c>
      <c r="C6" s="141"/>
      <c r="D6" s="140"/>
      <c r="E6" s="140"/>
      <c r="F6" s="148"/>
      <c r="G6" s="143"/>
      <c r="H6" s="16" t="s">
        <v>2</v>
      </c>
      <c r="I6" s="17" t="s">
        <v>3</v>
      </c>
      <c r="J6" s="140"/>
      <c r="K6" s="19" t="s">
        <v>4</v>
      </c>
      <c r="L6" s="146"/>
      <c r="M6" s="1" t="s">
        <v>12</v>
      </c>
      <c r="N6" s="1"/>
      <c r="O6" s="1"/>
      <c r="P6" s="1"/>
      <c r="Q6" s="1"/>
      <c r="R6" s="150"/>
      <c r="S6" s="151"/>
      <c r="T6" s="151"/>
      <c r="U6" s="58"/>
    </row>
    <row r="7" spans="1:21" x14ac:dyDescent="0.25">
      <c r="A7" s="11">
        <v>1</v>
      </c>
      <c r="B7" s="8"/>
      <c r="C7" s="9" t="s">
        <v>46</v>
      </c>
      <c r="D7" s="26"/>
      <c r="E7" s="96" t="s">
        <v>73</v>
      </c>
      <c r="F7" s="97">
        <f t="shared" ref="F7:F17" si="0">IF(ISERROR(VLOOKUP(E7,$L$20:$N$41,$D$3,FALSE)=""),0,VLOOKUP(E7,$L$20:$N$41,$D$3,FALSE))</f>
        <v>37.450000000000003</v>
      </c>
      <c r="G7" s="88">
        <f t="shared" ref="G7:G17" si="1">ROUND(L7*M7*T7,0)</f>
        <v>5160</v>
      </c>
      <c r="H7" s="24">
        <v>42736</v>
      </c>
      <c r="I7" s="25">
        <v>44196</v>
      </c>
      <c r="J7" s="23">
        <f>IF(ISERROR(F7*G7),0,F7*G7)</f>
        <v>193242.00000000003</v>
      </c>
      <c r="K7" s="28" t="s">
        <v>25</v>
      </c>
      <c r="L7" s="5">
        <f t="shared" ref="L7:L17" si="2">DATEDIF(H7,I7,"m")+1</f>
        <v>48</v>
      </c>
      <c r="M7" s="6">
        <f>1720/12</f>
        <v>143.33333333333334</v>
      </c>
      <c r="N7" s="6"/>
      <c r="O7" s="6"/>
      <c r="P7" s="6"/>
      <c r="Q7" s="6"/>
      <c r="R7" s="29">
        <v>1</v>
      </c>
      <c r="S7" s="30">
        <v>0.75</v>
      </c>
      <c r="T7" s="56">
        <f>R7*S7</f>
        <v>0.75</v>
      </c>
      <c r="U7" s="58"/>
    </row>
    <row r="8" spans="1:21" x14ac:dyDescent="0.25">
      <c r="A8" s="12">
        <v>2</v>
      </c>
      <c r="B8" s="49"/>
      <c r="C8" s="93" t="s">
        <v>46</v>
      </c>
      <c r="D8" s="27"/>
      <c r="E8" s="91" t="s">
        <v>71</v>
      </c>
      <c r="F8" s="98">
        <f t="shared" si="0"/>
        <v>39.56</v>
      </c>
      <c r="G8" s="89">
        <f t="shared" si="1"/>
        <v>1720</v>
      </c>
      <c r="H8" s="24">
        <v>42736</v>
      </c>
      <c r="I8" s="25">
        <v>44196</v>
      </c>
      <c r="J8" s="23">
        <f t="shared" ref="J8:J16" si="3">IF(ISERROR(F8*G8),0,F8*G8)</f>
        <v>68043.199999999997</v>
      </c>
      <c r="K8" s="28" t="s">
        <v>25</v>
      </c>
      <c r="L8" s="5">
        <f t="shared" si="2"/>
        <v>48</v>
      </c>
      <c r="M8" s="6">
        <f t="shared" ref="M8:M17" si="4">1720/12</f>
        <v>143.33333333333334</v>
      </c>
      <c r="N8" s="6"/>
      <c r="O8" s="6"/>
      <c r="P8" s="6"/>
      <c r="Q8" s="6"/>
      <c r="R8" s="29">
        <v>1</v>
      </c>
      <c r="S8" s="30">
        <v>0.25</v>
      </c>
      <c r="T8" s="56">
        <f>R8*S8</f>
        <v>0.25</v>
      </c>
      <c r="U8" s="58"/>
    </row>
    <row r="9" spans="1:21" x14ac:dyDescent="0.25">
      <c r="A9" s="12">
        <v>3</v>
      </c>
      <c r="B9" s="7" t="s">
        <v>79</v>
      </c>
      <c r="C9" s="100" t="s">
        <v>46</v>
      </c>
      <c r="D9" s="27"/>
      <c r="E9" s="91" t="s">
        <v>18</v>
      </c>
      <c r="F9" s="98">
        <f t="shared" si="0"/>
        <v>47.15</v>
      </c>
      <c r="G9" s="89">
        <f t="shared" si="1"/>
        <v>808</v>
      </c>
      <c r="H9" s="24">
        <v>42736</v>
      </c>
      <c r="I9" s="25">
        <v>44196</v>
      </c>
      <c r="J9" s="23">
        <f t="shared" si="3"/>
        <v>38097.199999999997</v>
      </c>
      <c r="K9" s="28" t="s">
        <v>80</v>
      </c>
      <c r="L9" s="5">
        <f t="shared" si="2"/>
        <v>48</v>
      </c>
      <c r="M9" s="6">
        <f t="shared" si="4"/>
        <v>143.33333333333334</v>
      </c>
      <c r="N9" s="6"/>
      <c r="O9" s="6"/>
      <c r="P9" s="6"/>
      <c r="Q9" s="6"/>
      <c r="R9" s="29">
        <v>1</v>
      </c>
      <c r="S9" s="30">
        <v>0.11749999999999999</v>
      </c>
      <c r="T9" s="56">
        <f t="shared" ref="T9:T17" si="5">R9*S9</f>
        <v>0.11749999999999999</v>
      </c>
      <c r="U9" s="58"/>
    </row>
    <row r="10" spans="1:21" x14ac:dyDescent="0.25">
      <c r="A10" s="12">
        <v>4</v>
      </c>
      <c r="B10" s="7"/>
      <c r="C10" s="10"/>
      <c r="D10" s="27"/>
      <c r="E10" s="91"/>
      <c r="F10" s="98">
        <f t="shared" si="0"/>
        <v>0</v>
      </c>
      <c r="G10" s="89">
        <f t="shared" si="1"/>
        <v>0</v>
      </c>
      <c r="H10" s="24"/>
      <c r="I10" s="25"/>
      <c r="J10" s="23">
        <f t="shared" si="3"/>
        <v>0</v>
      </c>
      <c r="K10" s="28"/>
      <c r="L10" s="5">
        <f t="shared" si="2"/>
        <v>1</v>
      </c>
      <c r="M10" s="6">
        <f t="shared" si="4"/>
        <v>143.33333333333334</v>
      </c>
      <c r="N10" s="6"/>
      <c r="O10" s="6"/>
      <c r="P10" s="6"/>
      <c r="Q10" s="6"/>
      <c r="R10" s="29">
        <v>0</v>
      </c>
      <c r="S10" s="30">
        <v>0</v>
      </c>
      <c r="T10" s="56">
        <f t="shared" si="5"/>
        <v>0</v>
      </c>
      <c r="U10" s="58"/>
    </row>
    <row r="11" spans="1:21" x14ac:dyDescent="0.25">
      <c r="A11" s="12">
        <v>5</v>
      </c>
      <c r="B11" s="7"/>
      <c r="C11" s="10"/>
      <c r="D11" s="27"/>
      <c r="E11" s="91"/>
      <c r="F11" s="98">
        <f t="shared" si="0"/>
        <v>0</v>
      </c>
      <c r="G11" s="89">
        <f t="shared" si="1"/>
        <v>0</v>
      </c>
      <c r="H11" s="31"/>
      <c r="I11" s="32"/>
      <c r="J11" s="23">
        <f t="shared" si="3"/>
        <v>0</v>
      </c>
      <c r="K11" s="28"/>
      <c r="L11" s="5">
        <f t="shared" si="2"/>
        <v>1</v>
      </c>
      <c r="M11" s="6">
        <f t="shared" si="4"/>
        <v>143.33333333333334</v>
      </c>
      <c r="N11" s="6"/>
      <c r="O11" s="6"/>
      <c r="P11" s="6"/>
      <c r="Q11" s="6"/>
      <c r="R11" s="29">
        <v>0</v>
      </c>
      <c r="S11" s="30">
        <v>0</v>
      </c>
      <c r="T11" s="56">
        <f t="shared" si="5"/>
        <v>0</v>
      </c>
      <c r="U11" s="58"/>
    </row>
    <row r="12" spans="1:21" x14ac:dyDescent="0.25">
      <c r="A12" s="12">
        <v>6</v>
      </c>
      <c r="B12" s="7"/>
      <c r="C12" s="10"/>
      <c r="D12" s="27"/>
      <c r="E12" s="91"/>
      <c r="F12" s="98">
        <f t="shared" si="0"/>
        <v>0</v>
      </c>
      <c r="G12" s="89">
        <f t="shared" si="1"/>
        <v>0</v>
      </c>
      <c r="H12" s="33"/>
      <c r="I12" s="34"/>
      <c r="J12" s="23">
        <f t="shared" si="3"/>
        <v>0</v>
      </c>
      <c r="K12" s="28"/>
      <c r="L12" s="5">
        <f t="shared" si="2"/>
        <v>1</v>
      </c>
      <c r="M12" s="6">
        <f t="shared" si="4"/>
        <v>143.33333333333334</v>
      </c>
      <c r="N12" s="6"/>
      <c r="O12" s="6"/>
      <c r="P12" s="6"/>
      <c r="Q12" s="6"/>
      <c r="R12" s="29">
        <v>0</v>
      </c>
      <c r="S12" s="30">
        <v>0</v>
      </c>
      <c r="T12" s="56">
        <f t="shared" si="5"/>
        <v>0</v>
      </c>
      <c r="U12" s="58"/>
    </row>
    <row r="13" spans="1:21" x14ac:dyDescent="0.25">
      <c r="A13" s="12">
        <v>7</v>
      </c>
      <c r="B13" s="7"/>
      <c r="C13" s="10"/>
      <c r="D13" s="27"/>
      <c r="E13" s="91"/>
      <c r="F13" s="98">
        <f t="shared" si="0"/>
        <v>0</v>
      </c>
      <c r="G13" s="89">
        <f t="shared" si="1"/>
        <v>0</v>
      </c>
      <c r="H13" s="35"/>
      <c r="I13" s="36"/>
      <c r="J13" s="23">
        <f t="shared" si="3"/>
        <v>0</v>
      </c>
      <c r="K13" s="28"/>
      <c r="L13" s="5">
        <f t="shared" si="2"/>
        <v>1</v>
      </c>
      <c r="M13" s="6">
        <f t="shared" si="4"/>
        <v>143.33333333333334</v>
      </c>
      <c r="N13" s="6"/>
      <c r="O13" s="6"/>
      <c r="P13" s="6"/>
      <c r="Q13" s="6"/>
      <c r="R13" s="29">
        <v>0</v>
      </c>
      <c r="S13" s="30">
        <v>0</v>
      </c>
      <c r="T13" s="56">
        <f t="shared" si="5"/>
        <v>0</v>
      </c>
      <c r="U13" s="58"/>
    </row>
    <row r="14" spans="1:21" x14ac:dyDescent="0.25">
      <c r="A14" s="12">
        <v>8</v>
      </c>
      <c r="B14" s="7"/>
      <c r="C14" s="10"/>
      <c r="D14" s="27"/>
      <c r="E14" s="91"/>
      <c r="F14" s="98">
        <f t="shared" si="0"/>
        <v>0</v>
      </c>
      <c r="G14" s="89">
        <f t="shared" si="1"/>
        <v>0</v>
      </c>
      <c r="H14" s="35"/>
      <c r="I14" s="87"/>
      <c r="J14" s="23">
        <f t="shared" si="3"/>
        <v>0</v>
      </c>
      <c r="K14" s="28"/>
      <c r="L14" s="5">
        <f t="shared" si="2"/>
        <v>1</v>
      </c>
      <c r="M14" s="6">
        <f t="shared" si="4"/>
        <v>143.33333333333334</v>
      </c>
      <c r="N14" s="6"/>
      <c r="O14" s="6"/>
      <c r="P14" s="6"/>
      <c r="Q14" s="6"/>
      <c r="R14" s="29">
        <v>0</v>
      </c>
      <c r="S14" s="30">
        <v>0</v>
      </c>
      <c r="T14" s="56">
        <f t="shared" si="5"/>
        <v>0</v>
      </c>
      <c r="U14" s="58"/>
    </row>
    <row r="15" spans="1:21" x14ac:dyDescent="0.25">
      <c r="A15" s="12">
        <v>9</v>
      </c>
      <c r="B15" s="7"/>
      <c r="C15" s="10"/>
      <c r="D15" s="27"/>
      <c r="E15" s="91"/>
      <c r="F15" s="98">
        <f t="shared" si="0"/>
        <v>0</v>
      </c>
      <c r="G15" s="89">
        <f t="shared" si="1"/>
        <v>0</v>
      </c>
      <c r="H15" s="35"/>
      <c r="I15" s="36"/>
      <c r="J15" s="23">
        <f t="shared" si="3"/>
        <v>0</v>
      </c>
      <c r="K15" s="28"/>
      <c r="L15" s="5">
        <f t="shared" si="2"/>
        <v>1</v>
      </c>
      <c r="M15" s="6">
        <f t="shared" si="4"/>
        <v>143.33333333333334</v>
      </c>
      <c r="N15" s="6"/>
      <c r="O15" s="6"/>
      <c r="P15" s="6"/>
      <c r="Q15" s="6"/>
      <c r="R15" s="29">
        <v>0</v>
      </c>
      <c r="S15" s="30">
        <v>0</v>
      </c>
      <c r="T15" s="56">
        <f t="shared" si="5"/>
        <v>0</v>
      </c>
      <c r="U15" s="58"/>
    </row>
    <row r="16" spans="1:21" x14ac:dyDescent="0.25">
      <c r="A16" s="12">
        <v>10</v>
      </c>
      <c r="B16" s="7"/>
      <c r="C16" s="10"/>
      <c r="D16" s="27"/>
      <c r="E16" s="91"/>
      <c r="F16" s="98">
        <f t="shared" si="0"/>
        <v>0</v>
      </c>
      <c r="G16" s="89">
        <f t="shared" si="1"/>
        <v>0</v>
      </c>
      <c r="H16" s="35"/>
      <c r="I16" s="36"/>
      <c r="J16" s="23">
        <f t="shared" si="3"/>
        <v>0</v>
      </c>
      <c r="K16" s="28"/>
      <c r="L16" s="5">
        <f t="shared" si="2"/>
        <v>1</v>
      </c>
      <c r="M16" s="6">
        <f t="shared" si="4"/>
        <v>143.33333333333334</v>
      </c>
      <c r="N16" s="6"/>
      <c r="O16" s="6"/>
      <c r="P16" s="6"/>
      <c r="Q16" s="6"/>
      <c r="R16" s="29">
        <v>0</v>
      </c>
      <c r="S16" s="30">
        <v>0</v>
      </c>
      <c r="T16" s="56">
        <f t="shared" si="5"/>
        <v>0</v>
      </c>
      <c r="U16" s="58"/>
    </row>
    <row r="17" spans="1:22" x14ac:dyDescent="0.25">
      <c r="A17" s="12">
        <v>11</v>
      </c>
      <c r="B17" s="7"/>
      <c r="C17" s="10"/>
      <c r="D17" s="27"/>
      <c r="E17" s="92"/>
      <c r="F17" s="99">
        <f t="shared" si="0"/>
        <v>0</v>
      </c>
      <c r="G17" s="89">
        <f t="shared" si="1"/>
        <v>0</v>
      </c>
      <c r="H17" s="35"/>
      <c r="I17" s="36"/>
      <c r="J17" s="94">
        <f>IF(ISERROR(F17*G17),0,F17*G17)</f>
        <v>0</v>
      </c>
      <c r="K17" s="28"/>
      <c r="L17" s="5">
        <f t="shared" si="2"/>
        <v>1</v>
      </c>
      <c r="M17" s="6">
        <f t="shared" si="4"/>
        <v>143.33333333333334</v>
      </c>
      <c r="N17" s="6"/>
      <c r="O17" s="6"/>
      <c r="P17" s="6"/>
      <c r="Q17" s="6"/>
      <c r="R17" s="29">
        <v>0</v>
      </c>
      <c r="S17" s="30">
        <v>0</v>
      </c>
      <c r="T17" s="56">
        <f t="shared" si="5"/>
        <v>0</v>
      </c>
      <c r="U17" s="58"/>
    </row>
    <row r="18" spans="1:22" x14ac:dyDescent="0.25">
      <c r="A18" s="20"/>
      <c r="B18" s="21"/>
      <c r="C18" s="21"/>
      <c r="D18" s="21"/>
      <c r="E18" s="21"/>
      <c r="F18" s="136" t="s">
        <v>23</v>
      </c>
      <c r="G18" s="136"/>
      <c r="H18" s="136"/>
      <c r="I18" s="136"/>
      <c r="J18" s="23">
        <f>SUM(J7:J17)</f>
        <v>299382.40000000002</v>
      </c>
      <c r="K18" s="22"/>
      <c r="Q18" s="3"/>
      <c r="R18" s="59"/>
      <c r="S18" s="50"/>
      <c r="T18" s="50"/>
      <c r="U18" s="58"/>
    </row>
    <row r="19" spans="1:22" x14ac:dyDescent="0.25">
      <c r="A19" s="134" t="s">
        <v>28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M19" s="1">
        <v>2015</v>
      </c>
      <c r="N19" s="1">
        <v>2016</v>
      </c>
      <c r="O19" s="1"/>
      <c r="P19" s="1"/>
      <c r="Q19" s="3"/>
      <c r="R19" s="59" t="s">
        <v>50</v>
      </c>
      <c r="S19" s="80">
        <f>SUMIF($K$7:$K$17,"Antragssteller",$J$7:$J$17)</f>
        <v>261285.2</v>
      </c>
      <c r="T19" s="50"/>
      <c r="U19" s="58"/>
    </row>
    <row r="20" spans="1:22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50" t="s">
        <v>17</v>
      </c>
      <c r="M20" s="3">
        <v>40.43</v>
      </c>
      <c r="N20" s="3">
        <v>42.45</v>
      </c>
      <c r="O20" s="3"/>
      <c r="P20" s="3"/>
      <c r="Q20" s="3"/>
      <c r="R20" s="59" t="s">
        <v>49</v>
      </c>
      <c r="S20" s="80">
        <f>SUMIF($K$7:$K$17,"Antragssteller Kofi",$J$7:$J$17)</f>
        <v>38097.199999999997</v>
      </c>
      <c r="T20" s="50"/>
      <c r="U20" s="58"/>
    </row>
    <row r="21" spans="1:22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50" t="s">
        <v>18</v>
      </c>
      <c r="M21" s="3">
        <v>44.94</v>
      </c>
      <c r="N21" s="3">
        <v>47.15</v>
      </c>
      <c r="O21" s="3"/>
      <c r="P21" s="3"/>
      <c r="Q21" s="3"/>
      <c r="R21" s="62" t="s">
        <v>51</v>
      </c>
      <c r="S21" s="81">
        <f>SUM(S19:S20)</f>
        <v>299382.40000000002</v>
      </c>
      <c r="T21" s="50"/>
      <c r="U21" s="58"/>
    </row>
    <row r="22" spans="1:22" x14ac:dyDescent="0.25">
      <c r="L22" s="50" t="s">
        <v>19</v>
      </c>
      <c r="M22" s="3">
        <v>54.49</v>
      </c>
      <c r="N22" s="3">
        <v>56.87</v>
      </c>
      <c r="O22" s="3"/>
      <c r="P22" s="3"/>
      <c r="Q22" s="3"/>
      <c r="R22" s="73"/>
      <c r="S22" s="74"/>
      <c r="T22" s="74"/>
      <c r="U22" s="75"/>
    </row>
    <row r="23" spans="1:22" x14ac:dyDescent="0.25">
      <c r="L23" s="50" t="s">
        <v>20</v>
      </c>
      <c r="M23" s="3">
        <v>29.75</v>
      </c>
      <c r="N23" s="3">
        <v>31.08</v>
      </c>
      <c r="O23" s="3"/>
      <c r="P23" s="3"/>
      <c r="Q23" s="3"/>
      <c r="R23" s="76" t="s">
        <v>23</v>
      </c>
      <c r="S23" s="77"/>
      <c r="T23" s="55"/>
      <c r="U23" s="67"/>
    </row>
    <row r="24" spans="1:22" x14ac:dyDescent="0.25">
      <c r="L24" s="50" t="s">
        <v>21</v>
      </c>
      <c r="M24" s="3">
        <v>41.63</v>
      </c>
      <c r="N24" s="3">
        <v>43.6</v>
      </c>
      <c r="O24" s="3"/>
      <c r="P24" s="3"/>
      <c r="Q24" s="3"/>
      <c r="R24" s="59" t="s">
        <v>56</v>
      </c>
      <c r="S24" s="78">
        <f>J18</f>
        <v>299382.40000000002</v>
      </c>
      <c r="T24" s="60"/>
      <c r="U24" s="58"/>
      <c r="V24" s="1"/>
    </row>
    <row r="25" spans="1:22" x14ac:dyDescent="0.25">
      <c r="L25" s="50" t="s">
        <v>22</v>
      </c>
      <c r="M25" s="3">
        <v>52.98</v>
      </c>
      <c r="N25" s="3">
        <v>55.56</v>
      </c>
      <c r="O25" s="3"/>
      <c r="P25" s="3"/>
      <c r="Q25" s="3"/>
      <c r="R25" s="59"/>
      <c r="S25" s="51"/>
      <c r="T25" s="60"/>
      <c r="U25" s="58"/>
    </row>
    <row r="26" spans="1:22" x14ac:dyDescent="0.25">
      <c r="K26" s="50"/>
      <c r="L26" s="50" t="s">
        <v>62</v>
      </c>
      <c r="M26" s="3">
        <v>20.81</v>
      </c>
      <c r="N26" s="3">
        <v>21.77</v>
      </c>
      <c r="O26" s="3"/>
      <c r="P26" s="3"/>
      <c r="Q26" s="3"/>
      <c r="R26" s="59" t="s">
        <v>54</v>
      </c>
      <c r="S26" s="61">
        <v>0</v>
      </c>
      <c r="T26" s="60"/>
      <c r="U26" s="58"/>
    </row>
    <row r="27" spans="1:22" x14ac:dyDescent="0.25">
      <c r="K27" s="50"/>
      <c r="L27" s="50" t="s">
        <v>63</v>
      </c>
      <c r="M27" s="3">
        <v>21.96</v>
      </c>
      <c r="N27" s="3">
        <v>22.85</v>
      </c>
      <c r="O27" s="3"/>
      <c r="P27" s="3"/>
      <c r="Q27" s="3"/>
      <c r="R27" s="62"/>
      <c r="S27" s="53"/>
      <c r="T27" s="54"/>
      <c r="U27" s="58"/>
    </row>
    <row r="28" spans="1:22" x14ac:dyDescent="0.25">
      <c r="D28" s="3"/>
      <c r="K28" s="50"/>
      <c r="L28" s="50" t="s">
        <v>64</v>
      </c>
      <c r="M28" s="3">
        <v>23.4</v>
      </c>
      <c r="N28" s="3">
        <v>23.97</v>
      </c>
      <c r="O28" s="3"/>
      <c r="P28" s="3"/>
      <c r="Q28" s="3"/>
      <c r="R28" s="59" t="s">
        <v>58</v>
      </c>
      <c r="S28" s="63">
        <v>0</v>
      </c>
      <c r="T28" s="50"/>
      <c r="U28" s="58"/>
    </row>
    <row r="29" spans="1:22" x14ac:dyDescent="0.25">
      <c r="K29" s="50"/>
      <c r="L29" s="50" t="s">
        <v>65</v>
      </c>
      <c r="M29" s="3">
        <v>24.61</v>
      </c>
      <c r="N29" s="3">
        <v>25.71</v>
      </c>
      <c r="O29" s="3"/>
      <c r="P29" s="3"/>
      <c r="Q29" s="3"/>
      <c r="R29" s="59"/>
      <c r="S29" s="55"/>
      <c r="T29" s="55"/>
      <c r="U29" s="67"/>
    </row>
    <row r="30" spans="1:22" x14ac:dyDescent="0.25">
      <c r="K30" s="50"/>
      <c r="L30" s="50" t="s">
        <v>66</v>
      </c>
      <c r="M30" s="3">
        <v>26.51</v>
      </c>
      <c r="N30" s="3">
        <v>27.53</v>
      </c>
      <c r="O30" s="3"/>
      <c r="P30" s="3"/>
      <c r="Q30" s="3"/>
      <c r="R30" s="59" t="s">
        <v>57</v>
      </c>
      <c r="S30" s="78">
        <f>S24*0.25</f>
        <v>74845.600000000006</v>
      </c>
      <c r="T30" s="52"/>
      <c r="U30" s="67"/>
    </row>
    <row r="31" spans="1:22" x14ac:dyDescent="0.25">
      <c r="K31" s="50"/>
      <c r="L31" s="50" t="s">
        <v>67</v>
      </c>
      <c r="M31" s="3">
        <v>26.97</v>
      </c>
      <c r="N31" s="3">
        <v>27.73</v>
      </c>
      <c r="O31" s="3"/>
      <c r="P31" s="3"/>
      <c r="Q31" s="3"/>
      <c r="R31" s="59"/>
      <c r="S31" s="51"/>
      <c r="T31" s="52"/>
      <c r="U31" s="67"/>
    </row>
    <row r="32" spans="1:22" x14ac:dyDescent="0.25">
      <c r="K32" s="50"/>
      <c r="L32" s="50" t="s">
        <v>68</v>
      </c>
      <c r="M32" s="3">
        <v>28.34</v>
      </c>
      <c r="N32" s="3">
        <v>29.51</v>
      </c>
      <c r="O32" s="3"/>
      <c r="P32" s="3"/>
      <c r="Q32" s="3"/>
      <c r="R32" s="62" t="s">
        <v>51</v>
      </c>
      <c r="S32" s="79">
        <f>SUM(S24:S31)</f>
        <v>374228</v>
      </c>
      <c r="T32" s="52"/>
      <c r="U32" s="67"/>
    </row>
    <row r="33" spans="11:21" x14ac:dyDescent="0.25">
      <c r="K33" s="50"/>
      <c r="L33" s="50" t="s">
        <v>69</v>
      </c>
      <c r="M33" s="3">
        <v>31.1</v>
      </c>
      <c r="N33" s="3">
        <v>32.11</v>
      </c>
      <c r="O33" s="3"/>
      <c r="P33" s="3"/>
      <c r="Q33" s="3"/>
      <c r="R33" s="69"/>
      <c r="S33" s="70"/>
      <c r="T33" s="71"/>
      <c r="U33" s="72"/>
    </row>
    <row r="34" spans="11:21" x14ac:dyDescent="0.25">
      <c r="K34" s="50"/>
      <c r="L34" s="50" t="s">
        <v>70</v>
      </c>
      <c r="M34" s="3">
        <v>35.369999999999997</v>
      </c>
      <c r="N34" s="3">
        <v>36.44</v>
      </c>
      <c r="O34" s="3"/>
      <c r="P34" s="3"/>
      <c r="Q34" s="3"/>
      <c r="R34" s="76" t="s">
        <v>59</v>
      </c>
      <c r="S34" s="77"/>
      <c r="T34" s="77"/>
      <c r="U34" s="58"/>
    </row>
    <row r="35" spans="11:21" x14ac:dyDescent="0.25">
      <c r="K35" s="50"/>
      <c r="L35" s="50" t="s">
        <v>71</v>
      </c>
      <c r="M35" s="3">
        <v>38.17</v>
      </c>
      <c r="N35" s="3">
        <v>39.56</v>
      </c>
      <c r="O35" s="3"/>
      <c r="P35" s="3"/>
      <c r="Q35" s="3"/>
      <c r="R35" s="59"/>
      <c r="S35" s="64" t="s">
        <v>51</v>
      </c>
      <c r="T35" s="64" t="s">
        <v>55</v>
      </c>
      <c r="U35" s="68" t="s">
        <v>52</v>
      </c>
    </row>
    <row r="36" spans="11:21" x14ac:dyDescent="0.25">
      <c r="K36" s="50"/>
      <c r="L36" s="50" t="s">
        <v>72</v>
      </c>
      <c r="M36" s="3">
        <v>42.5</v>
      </c>
      <c r="N36" s="3">
        <v>44.11</v>
      </c>
      <c r="O36" s="3"/>
      <c r="P36" s="3"/>
      <c r="Q36" s="3"/>
      <c r="R36" s="65" t="s">
        <v>47</v>
      </c>
      <c r="S36" s="78">
        <f>S39*0.5</f>
        <v>187114</v>
      </c>
      <c r="T36" s="82">
        <v>0.5</v>
      </c>
      <c r="U36" s="83" t="s">
        <v>53</v>
      </c>
    </row>
    <row r="37" spans="11:21" x14ac:dyDescent="0.25">
      <c r="K37" s="50"/>
      <c r="L37" s="50" t="s">
        <v>73</v>
      </c>
      <c r="M37" s="3">
        <v>35.74</v>
      </c>
      <c r="N37" s="3">
        <v>37.450000000000003</v>
      </c>
      <c r="O37" s="3"/>
      <c r="P37" s="3"/>
      <c r="Q37" s="3"/>
      <c r="R37" s="65" t="s">
        <v>48</v>
      </c>
      <c r="S37" s="78">
        <f>S39-S36-S38</f>
        <v>149016.79999999999</v>
      </c>
      <c r="T37" s="82">
        <f>S37/$S$39</f>
        <v>0.39819789005632927</v>
      </c>
      <c r="U37" s="83" t="str">
        <f>IF($T$37&gt;40%,"Anteil Zuwendung zu hoch","OK")</f>
        <v>OK</v>
      </c>
    </row>
    <row r="38" spans="11:21" x14ac:dyDescent="0.25">
      <c r="K38" s="50"/>
      <c r="L38" s="50" t="s">
        <v>74</v>
      </c>
      <c r="M38" s="3">
        <v>46.23</v>
      </c>
      <c r="N38" s="3">
        <v>48.52</v>
      </c>
      <c r="O38" s="3"/>
      <c r="P38" s="3"/>
      <c r="Q38" s="3"/>
      <c r="R38" s="65" t="s">
        <v>49</v>
      </c>
      <c r="S38" s="78">
        <f>S20</f>
        <v>38097.199999999997</v>
      </c>
      <c r="T38" s="82">
        <f>S38/S39</f>
        <v>0.1018021099436707</v>
      </c>
      <c r="U38" s="83" t="str">
        <f>IF($T$38&lt;10%,"Eigenanteil zu gering","OK")</f>
        <v>OK</v>
      </c>
    </row>
    <row r="39" spans="11:21" ht="15.75" thickBot="1" x14ac:dyDescent="0.3">
      <c r="K39" s="50"/>
      <c r="L39" s="50" t="s">
        <v>75</v>
      </c>
      <c r="M39" s="3">
        <v>44.26</v>
      </c>
      <c r="N39" s="3">
        <v>46.14</v>
      </c>
      <c r="O39" s="3"/>
      <c r="P39" s="3"/>
      <c r="Q39" s="3"/>
      <c r="R39" s="66" t="s">
        <v>51</v>
      </c>
      <c r="S39" s="84">
        <f>S$32</f>
        <v>374228</v>
      </c>
      <c r="T39" s="85">
        <f>SUM(T36:T38)</f>
        <v>0.99999999999999989</v>
      </c>
      <c r="U39" s="86"/>
    </row>
    <row r="40" spans="11:21" ht="16.5" thickTop="1" thickBot="1" x14ac:dyDescent="0.3">
      <c r="K40" s="50"/>
      <c r="L40" s="50" t="s">
        <v>76</v>
      </c>
      <c r="M40" s="3">
        <v>49.51</v>
      </c>
      <c r="N40" s="3">
        <v>51.63</v>
      </c>
      <c r="O40" s="3"/>
      <c r="P40" s="3"/>
      <c r="R40" s="131" t="s">
        <v>24</v>
      </c>
      <c r="S40" s="132"/>
      <c r="T40" s="132"/>
      <c r="U40" s="133"/>
    </row>
    <row r="41" spans="11:21" ht="15.75" thickTop="1" x14ac:dyDescent="0.25">
      <c r="K41" s="50"/>
      <c r="L41" s="50" t="s">
        <v>77</v>
      </c>
      <c r="M41" s="3">
        <v>59.1</v>
      </c>
      <c r="N41" s="3">
        <v>62.23</v>
      </c>
      <c r="O41" s="3"/>
      <c r="P41" s="3"/>
    </row>
    <row r="42" spans="11:21" x14ac:dyDescent="0.25">
      <c r="K42" s="50"/>
    </row>
    <row r="43" spans="11:21" x14ac:dyDescent="0.25">
      <c r="L43" s="2" t="s">
        <v>25</v>
      </c>
    </row>
    <row r="44" spans="11:21" x14ac:dyDescent="0.25">
      <c r="L44" s="2" t="s">
        <v>80</v>
      </c>
      <c r="N44" s="95">
        <v>2015</v>
      </c>
      <c r="O44">
        <v>2</v>
      </c>
    </row>
    <row r="45" spans="11:21" x14ac:dyDescent="0.25">
      <c r="L45" s="2" t="s">
        <v>9</v>
      </c>
      <c r="N45" s="95">
        <v>2016</v>
      </c>
      <c r="O45">
        <v>3</v>
      </c>
    </row>
    <row r="46" spans="11:21" x14ac:dyDescent="0.25">
      <c r="L46" s="2"/>
      <c r="N46" s="95">
        <v>2017</v>
      </c>
      <c r="O46">
        <v>4</v>
      </c>
    </row>
    <row r="47" spans="11:21" x14ac:dyDescent="0.25">
      <c r="N47" s="95">
        <v>2018</v>
      </c>
      <c r="O47">
        <v>5</v>
      </c>
    </row>
  </sheetData>
  <sheetProtection algorithmName="SHA-512" hashValue="ELnvQZyw8SLpYLDt4l+CWe5bUqPbUykT/RvZMmx2FQoNuSxEz4UYVhn/tp3I3M8aVyne73p1qNom0tXfXI27zw==" saltValue="GWNr/NoBT2OczwYp6Yt+8A==" spinCount="100000" sheet="1" objects="1" scenarios="1"/>
  <protectedRanges>
    <protectedRange sqref="K7:K17" name="Bereich4"/>
    <protectedRange sqref="H7:I17" name="Bereich2"/>
    <protectedRange sqref="B7:E17" name="Bereich1"/>
    <protectedRange sqref="R7:S17" name="Bereich3"/>
    <protectedRange sqref="S26 S28" name="Bereich5"/>
  </protectedRanges>
  <mergeCells count="18">
    <mergeCell ref="S5:S6"/>
    <mergeCell ref="T5:T6"/>
    <mergeCell ref="R40:U40"/>
    <mergeCell ref="A19:K21"/>
    <mergeCell ref="F18:I18"/>
    <mergeCell ref="A1:K1"/>
    <mergeCell ref="R4:T4"/>
    <mergeCell ref="A5:A6"/>
    <mergeCell ref="C5:C6"/>
    <mergeCell ref="D5:D6"/>
    <mergeCell ref="G5:G6"/>
    <mergeCell ref="H5:I5"/>
    <mergeCell ref="J5:J6"/>
    <mergeCell ref="L5:L6"/>
    <mergeCell ref="F5:F6"/>
    <mergeCell ref="A3:B3"/>
    <mergeCell ref="E5:E6"/>
    <mergeCell ref="R5:R6"/>
  </mergeCells>
  <dataValidations count="3">
    <dataValidation type="list" allowBlank="1" showInputMessage="1" showErrorMessage="1" sqref="K7:K17">
      <formula1>$L$43:$L$46</formula1>
    </dataValidation>
    <dataValidation type="list" allowBlank="1" showInputMessage="1" showErrorMessage="1" sqref="E7:E17">
      <formula1>$L$20:$L$41</formula1>
    </dataValidation>
    <dataValidation type="list" allowBlank="1" showInputMessage="1" showErrorMessage="1" sqref="C3">
      <formula1>$N$44:$N$47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57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2 - Investitionskosten</vt:lpstr>
      <vt:lpstr>Projektkalkulation</vt:lpstr>
      <vt:lpstr>Projektkalkulation!Druckbereich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2016-03-03T10:56:29Z</cp:lastPrinted>
  <dcterms:created xsi:type="dcterms:W3CDTF">2015-09-09T07:11:16Z</dcterms:created>
  <dcterms:modified xsi:type="dcterms:W3CDTF">2016-03-03T16:50:40Z</dcterms:modified>
</cp:coreProperties>
</file>